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KYKPO\Kodanikuühiskond\3. Kodanikuühiskonna Sihtkapital\rahaasjad\2023\"/>
    </mc:Choice>
  </mc:AlternateContent>
  <xr:revisionPtr revIDLastSave="0" documentId="13_ncr:1_{D94F93D4-9D60-4657-B990-277A1DCABED6}" xr6:coauthVersionLast="47" xr6:coauthVersionMax="47" xr10:uidLastSave="{00000000-0000-0000-0000-000000000000}"/>
  <bookViews>
    <workbookView xWindow="1536" yWindow="1536" windowWidth="23040" windowHeight="11856" xr2:uid="{00000000-000D-0000-FFFF-FFFF00000000}"/>
  </bookViews>
  <sheets>
    <sheet name="KÜSK finantsplaan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B7" i="4"/>
  <c r="B9" i="4"/>
  <c r="B10" i="4"/>
  <c r="B2" i="4"/>
  <c r="B11" i="4"/>
  <c r="B21" i="4"/>
  <c r="B18" i="4"/>
  <c r="B35" i="4"/>
  <c r="B32" i="4"/>
  <c r="B39" i="4"/>
  <c r="C2" i="4"/>
  <c r="C11" i="4"/>
  <c r="C18" i="4"/>
  <c r="C39" i="4"/>
  <c r="D2" i="4"/>
  <c r="D11" i="4"/>
  <c r="D24" i="4"/>
  <c r="D18" i="4"/>
  <c r="D39" i="4"/>
  <c r="E39" i="4"/>
  <c r="F39" i="4"/>
  <c r="E32" i="4"/>
  <c r="F32" i="4"/>
  <c r="E18" i="4"/>
  <c r="F18" i="4"/>
  <c r="E11" i="4"/>
  <c r="F11" i="4"/>
  <c r="E2" i="4"/>
  <c r="F2" i="4"/>
  <c r="F41" i="4"/>
  <c r="E40" i="4"/>
  <c r="E41" i="4"/>
  <c r="B41" i="4"/>
  <c r="C41" i="4"/>
  <c r="D4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Anneli</author>
  </authors>
  <commentList>
    <comment ref="B8" authorId="0" shapeId="0" xr:uid="{597A766D-BEDF-4EBD-AE1D-7E0D60BAD824}">
      <text>
        <r>
          <rPr>
            <b/>
            <sz val="9"/>
            <color indexed="81"/>
            <rFont val="Tahoma"/>
            <family val="2"/>
          </rPr>
          <t>Anneli:</t>
        </r>
        <r>
          <rPr>
            <sz val="9"/>
            <color indexed="81"/>
            <rFont val="Tahoma"/>
            <family val="2"/>
          </rPr>
          <t xml:space="preserve">
Suursündmuste toetuse (100 000 €) arvelt: reisitoetuste konkursi reale 40000 KES23 reale 60000 </t>
        </r>
      </text>
    </comment>
  </commentList>
</comments>
</file>

<file path=xl/sharedStrings.xml><?xml version="1.0" encoding="utf-8"?>
<sst xmlns="http://schemas.openxmlformats.org/spreadsheetml/2006/main" count="47" uniqueCount="47">
  <si>
    <t>Halduskulud</t>
  </si>
  <si>
    <t>sh NULA inkubaatori läbiviimine</t>
  </si>
  <si>
    <t>sh NULA inkubaatori läbiviimine Ida-Virumaal 2021–2022</t>
  </si>
  <si>
    <t>sh arenguhüppe taotlusvoor</t>
  </si>
  <si>
    <t>sh kodanikuühiskonna suursündmuste toetamine</t>
  </si>
  <si>
    <t>2. Võimekad ja hoolivad kogukonnad</t>
  </si>
  <si>
    <t>1. Vabaühenduste ühiskondliku mõju suurendamine</t>
  </si>
  <si>
    <t>3. Kodanikuühiskonna arendamine ja innovatsioon</t>
  </si>
  <si>
    <t>Oodatavad tulemused:
- elanike aktiivne kaasatus kodanikuühiskonda
- Eesti elanike kasvanud teadlikkus kodanikuühiskonnast ja ühiskondlike protsesside mõjutamise võimalustest
- kodanikuühiskonnast alguse saanud uued koostöö- ja koosloomemudelite arv</t>
  </si>
  <si>
    <t>sh vabaühendustele suunatud arenguprogrammid maakondades</t>
  </si>
  <si>
    <t>sh kogukondade arendamine (kaasavalt koostatud ja elluviidud tegevuskavad kohaliku elu parandamiseks)</t>
  </si>
  <si>
    <t>sh arenguhüpet ettevalmistav taotlusvoor</t>
  </si>
  <si>
    <t>sh Vabaühenduste tunnustamisüritused maakondades</t>
  </si>
  <si>
    <t>sh sotsiaalse innovatsiooni kompetentsikeskuse arendamine</t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</si>
  <si>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toetuse ja nõustamise tulemusena suureneb inimeste kaasatus kogukondlikesse ettevõtmistesse ja kohaliku elu edendamise algatustesse
- elujõuliste kogukondlike võrgustike arv</t>
    </r>
    <r>
      <rPr>
        <i/>
        <sz val="11"/>
        <rFont val="Times New Roman"/>
        <family val="1"/>
      </rPr>
      <t xml:space="preserve">
</t>
    </r>
    <r>
      <rPr>
        <sz val="11"/>
        <rFont val="Times New Roman"/>
        <family val="1"/>
      </rPr>
      <t xml:space="preserve">- suureneb KOVde osakaal, kes kasutavad KÜSKi abi (MAKide vabaühenduste konsultandid) kogukondliku koostöö edendamisel </t>
    </r>
  </si>
  <si>
    <t xml:space="preserve"> Rahvuskaaslastest noortele suunatud stipendiumprogramm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</si>
  <si>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Kogukondade ja KOV-ide tõusnud teadlikkus kohaliku tasandi ja kogukondade koostöövõimalustest 
- KOV tasandil on kogukonnad kaasatud kohaliku elukeskkonna kujundamisse</t>
    </r>
  </si>
  <si>
    <t>EL Kodanike, võrdõiguslikkuse, õiguste ja väärtuste programmi (CERV) kontaktpunkti tegevus</t>
  </si>
  <si>
    <t xml:space="preserve">sh KÜSKi poolt korraldatavad algatused:   </t>
  </si>
  <si>
    <t xml:space="preserve">sh Eesti väliskogukondade väljaannetele suunatud toetusprogramm </t>
  </si>
  <si>
    <t>Rahvuskaaslastest noortele suunatud stipendiumprogrammi halduskulu</t>
  </si>
  <si>
    <t>Eesti väliskogukondade väljaannetele suunatud toetusprogrammi halduskulu</t>
  </si>
  <si>
    <t xml:space="preserve">MAK vabaühendsute konsultantide koordineerimine </t>
  </si>
  <si>
    <t>* Stipendium "Aasta parim vabaühendus" 5000 €</t>
  </si>
  <si>
    <t>* KÜSKi kogemuspäev</t>
  </si>
  <si>
    <t>* KÜSKi suminar (KÜSKi meeskond, nõukogu liikmed, hindajad, arengueksperdid, konsultandid jne)</t>
  </si>
  <si>
    <t xml:space="preserve">* Taotlusvoorude tugitegevused (ava- ja lõpuseminarid, infopäevad, hindajate ja toetuse saajate koolitused, toetuse saajate kohakülastused, juhtide jututoad) </t>
  </si>
  <si>
    <t xml:space="preserve">sh vabaühenduste konsultantide koolitus ja turundus  </t>
  </si>
  <si>
    <t>sh kodanikuühiskonna innovatsioonifondi rakendamine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</si>
  <si>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vabaühenduste ja sotsiaalsete ettevõtete võimekuse kasv                     
- Eestis tegutsevate vabaühenduste laialdasem rahvusvaheline koostöö     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</si>
  <si>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toetuste jagunemine erinevate valdkondade, piirkondlike ja üle-eestiliste, eesti - ja muukeelsete ühingute vahel; kodanikuühiskonna horisontaalsete teemade osas                                                                   
- kasvab rahvusvahelistes võrgustikes aktiivselt osalevate vabaühenduste arv
- kasvab edukate rahvusvaheliste koostööprojektide arv
- rahvusvahelisest koostööst tekib Eesti vabakonda lisaressurssi, mis aitab kasvatada Eesti vabakonna mõju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</si>
  <si>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klientide rahulolu nõustamisteenusega
- vabaühenduste laiem koostöö teiste asutuste ja organisatsioonidega                                            
- tugitegevused on aidanud parandada organisatsioonide võimekust (paranenud on eestvedajate isiklikud pädevused)</t>
    </r>
  </si>
  <si>
    <t>sh rahvusvahelise suuna konkursid/vabaühenduste rahvusvahelise koostöö soodustamine</t>
  </si>
  <si>
    <t>KÜSK (sh kogukonna suunaline töötaja innovatsioonifondi rakendamiseks)</t>
  </si>
  <si>
    <t>KOKKU EELARVE, sh RTK finantsarvestuse teenus</t>
  </si>
  <si>
    <t>SIM ettemaksu jääk seisuga 31.12.2022</t>
  </si>
  <si>
    <t>sh proaktiivse nõustamisteenuse osutamine</t>
  </si>
  <si>
    <t>RTK finantsarvestuse teenus</t>
  </si>
  <si>
    <t>KOKKU EELARVE (SIM-ilt -&gt; KÜSK-ile)</t>
  </si>
  <si>
    <t>Ettepanek varasemate jääkide kasutamiseks 2023. aastal</t>
  </si>
  <si>
    <t>Baaseelarve 2023. aastal</t>
  </si>
  <si>
    <t>Lisaeelarve 2023. aastal</t>
  </si>
  <si>
    <t>Eelarve kokku 2023. aastal</t>
  </si>
  <si>
    <t>Taotletav summa 2023. aastal (ilma jääkideta)</t>
  </si>
  <si>
    <r>
      <rPr>
        <u/>
        <sz val="11"/>
        <rFont val="Times New Roman"/>
        <family val="1"/>
      </rPr>
      <t>Oodatavad tulemused:</t>
    </r>
    <r>
      <rPr>
        <sz val="11"/>
        <rFont val="Times New Roman"/>
        <family val="1"/>
      </rPr>
      <t xml:space="preserve">
- Eesti elanike kasvanud teadlikkus kodanikuühiskonnast                                                                 
- KÜSKi toetuse ja nõustamise tulemusena suureneb inimeste kaasatus kogukondlikesse ettevõtmistesse ja kohaliku elu edendamise algatustesse                                                                  
- kontaktpunktina tegutsemine tõstab KÜSKi teadmisi rahvusvahelistest fondidest, kompetentsi koordineerimisest ja nähtavust rahvusvaheliselt</t>
    </r>
  </si>
  <si>
    <r>
      <rPr>
        <u/>
        <sz val="11"/>
        <rFont val="Times New Roman"/>
        <family val="1"/>
      </rPr>
      <t>Indikaatorid:</t>
    </r>
    <r>
      <rPr>
        <sz val="11"/>
        <rFont val="Times New Roman"/>
        <family val="1"/>
      </rPr>
      <t xml:space="preserve">
- KÜSKi lai ja kasvav kommunikatsioonitegevus                                                                          
- KÜSKi tegevussuundade läbiviimisel kasutatakse ja arendatakse koostööd vabaühenduste ja teiste asutustega                                                                                                                                         </t>
    </r>
  </si>
  <si>
    <t xml:space="preserve">KÜSK 2023. aasta rahavoogude plaan ja tegevuskava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</si>
</sst>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0;[Red]#,##0.00"/>
    <numFmt numFmtId="166" formatCode="0;[Red]0"/>
  </numFmts>
  <fonts count="10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i/>
      <sz val="11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</cellStyleXfs>
  <cellXfs count="66">
    <xf numFmtId="0" fontId="0" fillId="0" borderId="0" xfId="0"/>
    <xf numFmtId="0" fontId="4" fillId="0" borderId="2" xfId="0" applyFont="1" applyFill="1" applyBorder="1" applyAlignment="1">
      <alignment horizontal="left" vertical="center" wrapText="1"/>
    </xf>
    <xf numFmtId="165" fontId="3" fillId="4" borderId="0" xfId="0" applyNumberFormat="1" applyFont="1" applyFill="1" applyAlignment="1">
      <alignment horizontal="center" vertical="center"/>
    </xf>
    <xf numFmtId="0" fontId="4" fillId="3" borderId="2" xfId="0" applyFont="1" applyFill="1" applyBorder="1" applyAlignment="1">
      <alignment wrapText="1"/>
    </xf>
    <xf numFmtId="0" fontId="4" fillId="4" borderId="0" xfId="0" applyFont="1" applyFill="1"/>
    <xf numFmtId="0" fontId="3" fillId="2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4" fillId="4" borderId="0" xfId="0" applyNumberFormat="1" applyFont="1" applyFill="1" applyAlignment="1">
      <alignment wrapText="1"/>
    </xf>
    <xf numFmtId="165" fontId="6" fillId="4" borderId="0" xfId="0" applyNumberFormat="1" applyFont="1" applyFill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4" fillId="4" borderId="0" xfId="0" applyFont="1" applyFill="1" applyAlignment="1">
      <alignment horizontal="right"/>
    </xf>
    <xf numFmtId="0" fontId="7" fillId="4" borderId="6" xfId="0" applyFont="1" applyFill="1" applyBorder="1" applyAlignment="1">
      <alignment horizontal="left" wrapText="1"/>
    </xf>
    <xf numFmtId="4" fontId="3" fillId="2" borderId="5" xfId="1" applyNumberFormat="1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4" fontId="4" fillId="0" borderId="2" xfId="1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4" fontId="3" fillId="2" borderId="2" xfId="1" applyNumberFormat="1" applyFont="1" applyFill="1" applyBorder="1" applyAlignment="1">
      <alignment horizontal="center" vertical="center" wrapText="1"/>
    </xf>
    <xf numFmtId="166" fontId="3" fillId="5" borderId="7" xfId="0" applyNumberFormat="1" applyFont="1" applyFill="1" applyBorder="1" applyAlignment="1">
      <alignment horizontal="center" vertical="center" wrapText="1"/>
    </xf>
    <xf numFmtId="164" fontId="4" fillId="4" borderId="0" xfId="1" applyFont="1" applyFill="1" applyAlignment="1">
      <alignment horizontal="right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Alignment="1"/>
    <xf numFmtId="0" fontId="4" fillId="4" borderId="0" xfId="0" applyFont="1" applyFill="1" applyAlignment="1"/>
    <xf numFmtId="4" fontId="4" fillId="0" borderId="2" xfId="0" applyNumberFormat="1" applyFont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4" fontId="3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4" fillId="0" borderId="2" xfId="1" applyNumberFormat="1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center" vertical="center"/>
    </xf>
    <xf numFmtId="0" fontId="4" fillId="0" borderId="3" xfId="1" applyNumberFormat="1" applyFont="1" applyFill="1" applyBorder="1" applyAlignment="1"/>
    <xf numFmtId="4" fontId="4" fillId="0" borderId="2" xfId="0" applyNumberFormat="1" applyFont="1" applyBorder="1" applyAlignment="1">
      <alignment horizontal="center"/>
    </xf>
    <xf numFmtId="0" fontId="4" fillId="0" borderId="3" xfId="0" applyFont="1" applyFill="1" applyBorder="1" applyAlignment="1"/>
    <xf numFmtId="4" fontId="4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indent="1"/>
    </xf>
    <xf numFmtId="4" fontId="1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164" fontId="4" fillId="4" borderId="2" xfId="1" applyFont="1" applyFill="1" applyBorder="1" applyAlignment="1">
      <alignment horizontal="right"/>
    </xf>
    <xf numFmtId="166" fontId="3" fillId="6" borderId="7" xfId="0" applyNumberFormat="1" applyFont="1" applyFill="1" applyBorder="1" applyAlignment="1">
      <alignment horizontal="center" vertical="center" wrapText="1"/>
    </xf>
    <xf numFmtId="4" fontId="3" fillId="6" borderId="2" xfId="1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wrapText="1"/>
    </xf>
    <xf numFmtId="4" fontId="4" fillId="6" borderId="2" xfId="0" applyNumberFormat="1" applyFont="1" applyFill="1" applyBorder="1" applyAlignment="1">
      <alignment horizontal="center" vertical="center" wrapText="1"/>
    </xf>
    <xf numFmtId="4" fontId="4" fillId="6" borderId="2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horizontal="center" vertical="center"/>
    </xf>
    <xf numFmtId="4" fontId="4" fillId="6" borderId="2" xfId="1" applyNumberFormat="1" applyFont="1" applyFill="1" applyBorder="1" applyAlignment="1">
      <alignment horizontal="center" vertical="center"/>
    </xf>
    <xf numFmtId="4" fontId="3" fillId="6" borderId="2" xfId="0" applyNumberFormat="1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>
      <alignment horizontal="center" vertical="center"/>
    </xf>
    <xf numFmtId="4" fontId="4" fillId="6" borderId="2" xfId="0" applyNumberFormat="1" applyFont="1" applyFill="1" applyBorder="1" applyAlignment="1">
      <alignment horizontal="center"/>
    </xf>
    <xf numFmtId="0" fontId="4" fillId="6" borderId="0" xfId="0" applyFont="1" applyFill="1" applyAlignment="1">
      <alignment horizontal="right"/>
    </xf>
    <xf numFmtId="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 indent="1"/>
    </xf>
    <xf numFmtId="0" fontId="4" fillId="4" borderId="3" xfId="1" applyNumberFormat="1" applyFont="1" applyFill="1" applyBorder="1" applyAlignment="1"/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1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2" xfId="1" applyFont="1" applyFill="1" applyBorder="1" applyAlignment="1">
      <alignment vertical="center" wrapText="1"/>
    </xf>
    <xf numFmtId="166" fontId="3" fillId="5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4" xfId="2" xr:uid="{00000000-0005-0000-0000-000001000000}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55"/>
  <sheetViews>
    <sheetView tabSelected="1" zoomScaleNormal="100" workbookViewId="0">
      <pane ySplit="1" topLeftCell="A2" activePane="bottomLeft" state="frozen"/>
      <selection pane="bottomLeft" activeCell="F1" sqref="F1"/>
    </sheetView>
  </sheetViews>
  <sheetFormatPr defaultColWidth="8.5546875" defaultRowHeight="13.8" outlineLevelRow="1" x14ac:dyDescent="0.25"/>
  <cols>
    <col min="1" max="1" width="89.5546875" style="7" customWidth="1"/>
    <col min="2" max="4" width="15.44140625" style="12" customWidth="1"/>
    <col min="5" max="6" width="15.44140625" style="53" customWidth="1"/>
    <col min="7" max="16384" width="8.5546875" style="4"/>
  </cols>
  <sheetData>
    <row r="1" spans="1:6" ht="68.25" customHeight="1" thickBot="1" x14ac:dyDescent="0.35">
      <c r="A1" s="13" t="s">
        <v>46</v>
      </c>
      <c r="B1" s="65" t="s">
        <v>40</v>
      </c>
      <c r="C1" s="23" t="s">
        <v>41</v>
      </c>
      <c r="D1" s="23" t="s">
        <v>39</v>
      </c>
      <c r="E1" s="43" t="s">
        <v>42</v>
      </c>
      <c r="F1" s="43" t="s">
        <v>43</v>
      </c>
    </row>
    <row r="2" spans="1:6" x14ac:dyDescent="0.25">
      <c r="A2" s="11" t="s">
        <v>6</v>
      </c>
      <c r="B2" s="14">
        <f>SUM(B5:B10)</f>
        <v>710000</v>
      </c>
      <c r="C2" s="14">
        <f t="shared" ref="C2:D2" si="0">SUM(C5:C10)</f>
        <v>0</v>
      </c>
      <c r="D2" s="14">
        <f t="shared" si="0"/>
        <v>41230.449999999997</v>
      </c>
      <c r="E2" s="44">
        <f>B2+C2+D2</f>
        <v>751230.45</v>
      </c>
      <c r="F2" s="44">
        <f>E2-D2</f>
        <v>710000</v>
      </c>
    </row>
    <row r="3" spans="1:6" ht="41.4" outlineLevel="1" x14ac:dyDescent="0.25">
      <c r="A3" s="3" t="s">
        <v>29</v>
      </c>
      <c r="B3" s="15"/>
      <c r="C3" s="15"/>
      <c r="D3" s="15"/>
      <c r="E3" s="45"/>
      <c r="F3" s="45"/>
    </row>
    <row r="4" spans="1:6" ht="82.8" outlineLevel="1" x14ac:dyDescent="0.25">
      <c r="A4" s="3" t="s">
        <v>30</v>
      </c>
      <c r="B4" s="15"/>
      <c r="C4" s="15"/>
      <c r="D4" s="15"/>
      <c r="E4" s="45"/>
      <c r="F4" s="45"/>
    </row>
    <row r="5" spans="1:6" ht="15" customHeight="1" x14ac:dyDescent="0.25">
      <c r="A5" s="1" t="s">
        <v>11</v>
      </c>
      <c r="B5" s="16">
        <v>140000</v>
      </c>
      <c r="C5" s="16"/>
      <c r="D5" s="16"/>
      <c r="E5" s="46"/>
      <c r="F5" s="46"/>
    </row>
    <row r="6" spans="1:6" s="27" customFormat="1" x14ac:dyDescent="0.25">
      <c r="A6" s="25" t="s">
        <v>3</v>
      </c>
      <c r="B6" s="28">
        <v>365000</v>
      </c>
      <c r="C6" s="28"/>
      <c r="D6" s="58">
        <v>35000</v>
      </c>
      <c r="E6" s="47"/>
      <c r="F6" s="47"/>
    </row>
    <row r="7" spans="1:6" s="27" customFormat="1" x14ac:dyDescent="0.25">
      <c r="A7" s="25" t="s">
        <v>1</v>
      </c>
      <c r="B7" s="28">
        <f>75000+30000</f>
        <v>105000</v>
      </c>
      <c r="C7" s="28"/>
      <c r="D7" s="28"/>
      <c r="E7" s="47"/>
      <c r="F7" s="47"/>
    </row>
    <row r="8" spans="1:6" s="27" customFormat="1" hidden="1" x14ac:dyDescent="0.25">
      <c r="A8" s="25" t="s">
        <v>2</v>
      </c>
      <c r="B8" s="38"/>
      <c r="C8" s="38"/>
      <c r="D8" s="28"/>
      <c r="E8" s="47"/>
      <c r="F8" s="47"/>
    </row>
    <row r="9" spans="1:6" s="27" customFormat="1" x14ac:dyDescent="0.25">
      <c r="A9" s="25" t="s">
        <v>4</v>
      </c>
      <c r="B9" s="38">
        <f>100000-40000-60000</f>
        <v>0</v>
      </c>
      <c r="C9" s="38"/>
      <c r="D9" s="28"/>
      <c r="E9" s="47"/>
      <c r="F9" s="47"/>
    </row>
    <row r="10" spans="1:6" s="27" customFormat="1" x14ac:dyDescent="0.25">
      <c r="A10" s="25" t="s">
        <v>32</v>
      </c>
      <c r="B10" s="38">
        <f>30000+70000</f>
        <v>100000</v>
      </c>
      <c r="C10" s="38"/>
      <c r="D10" s="38">
        <v>6230.45</v>
      </c>
      <c r="E10" s="47"/>
      <c r="F10" s="47"/>
    </row>
    <row r="11" spans="1:6" x14ac:dyDescent="0.25">
      <c r="A11" s="5" t="s">
        <v>5</v>
      </c>
      <c r="B11" s="17">
        <f>SUM(B14:B17)</f>
        <v>0</v>
      </c>
      <c r="C11" s="17">
        <f>SUM(C14:C17)</f>
        <v>1040000</v>
      </c>
      <c r="D11" s="17">
        <f>D14+D16</f>
        <v>78126.16</v>
      </c>
      <c r="E11" s="44">
        <f>B11+C11+D11</f>
        <v>1118126.1599999999</v>
      </c>
      <c r="F11" s="44">
        <f>E11-D11</f>
        <v>1039999.9999999999</v>
      </c>
    </row>
    <row r="12" spans="1:6" ht="41.4" outlineLevel="1" x14ac:dyDescent="0.25">
      <c r="A12" s="3" t="s">
        <v>16</v>
      </c>
      <c r="B12" s="15"/>
      <c r="C12" s="15"/>
      <c r="D12" s="15"/>
      <c r="E12" s="45"/>
      <c r="F12" s="45"/>
    </row>
    <row r="13" spans="1:6" ht="82.8" outlineLevel="1" x14ac:dyDescent="0.25">
      <c r="A13" s="3" t="s">
        <v>14</v>
      </c>
      <c r="B13" s="15"/>
      <c r="C13" s="15"/>
      <c r="D13" s="15"/>
      <c r="E13" s="45"/>
      <c r="F13" s="45"/>
    </row>
    <row r="14" spans="1:6" s="27" customFormat="1" x14ac:dyDescent="0.25">
      <c r="A14" s="25" t="s">
        <v>10</v>
      </c>
      <c r="B14" s="41"/>
      <c r="C14" s="40">
        <v>165000</v>
      </c>
      <c r="D14" s="28">
        <v>78126.16</v>
      </c>
      <c r="E14" s="47"/>
      <c r="F14" s="47"/>
    </row>
    <row r="15" spans="1:6" s="27" customFormat="1" x14ac:dyDescent="0.25">
      <c r="A15" s="25" t="s">
        <v>28</v>
      </c>
      <c r="B15" s="42"/>
      <c r="C15" s="59">
        <v>875000</v>
      </c>
      <c r="D15" s="28"/>
      <c r="E15" s="47"/>
      <c r="F15" s="47"/>
    </row>
    <row r="16" spans="1:6" s="27" customFormat="1" x14ac:dyDescent="0.25">
      <c r="A16" s="25" t="s">
        <v>9</v>
      </c>
      <c r="B16" s="28"/>
      <c r="C16" s="28"/>
      <c r="D16" s="28"/>
      <c r="E16" s="47"/>
      <c r="F16" s="47"/>
    </row>
    <row r="17" spans="1:6" s="27" customFormat="1" x14ac:dyDescent="0.25">
      <c r="A17" s="25" t="s">
        <v>19</v>
      </c>
      <c r="B17" s="18"/>
      <c r="C17" s="18"/>
      <c r="D17" s="18"/>
      <c r="E17" s="48"/>
      <c r="F17" s="48"/>
    </row>
    <row r="18" spans="1:6" x14ac:dyDescent="0.25">
      <c r="A18" s="5" t="s">
        <v>7</v>
      </c>
      <c r="B18" s="17">
        <f>SUM(B21:B31)</f>
        <v>452582</v>
      </c>
      <c r="C18" s="17">
        <f t="shared" ref="C18:D18" si="1">SUM(C21:C31)</f>
        <v>200000</v>
      </c>
      <c r="D18" s="17">
        <f t="shared" si="1"/>
        <v>5044.9400000000023</v>
      </c>
      <c r="E18" s="44">
        <f>B18+C18+D18</f>
        <v>657626.93999999994</v>
      </c>
      <c r="F18" s="44">
        <f>E18-D18</f>
        <v>652582</v>
      </c>
    </row>
    <row r="19" spans="1:6" ht="69" outlineLevel="1" x14ac:dyDescent="0.25">
      <c r="A19" s="3" t="s">
        <v>8</v>
      </c>
      <c r="B19" s="15"/>
      <c r="C19" s="15"/>
      <c r="D19" s="15"/>
      <c r="E19" s="45"/>
      <c r="F19" s="45"/>
    </row>
    <row r="20" spans="1:6" ht="82.5" customHeight="1" outlineLevel="1" x14ac:dyDescent="0.25">
      <c r="A20" s="3" t="s">
        <v>31</v>
      </c>
      <c r="B20" s="15"/>
      <c r="C20" s="15"/>
      <c r="D20" s="15"/>
      <c r="E20" s="45"/>
      <c r="F20" s="45"/>
    </row>
    <row r="21" spans="1:6" s="26" customFormat="1" x14ac:dyDescent="0.25">
      <c r="A21" s="25" t="s">
        <v>36</v>
      </c>
      <c r="B21" s="19">
        <f>577582-195000</f>
        <v>382582</v>
      </c>
      <c r="C21" s="19">
        <v>195000</v>
      </c>
      <c r="D21" s="19"/>
      <c r="E21" s="49"/>
      <c r="F21" s="49"/>
    </row>
    <row r="22" spans="1:6" s="27" customFormat="1" x14ac:dyDescent="0.25">
      <c r="A22" s="25" t="s">
        <v>12</v>
      </c>
      <c r="B22" s="19">
        <v>30000</v>
      </c>
      <c r="C22" s="19"/>
      <c r="D22" s="19"/>
      <c r="E22" s="49"/>
      <c r="F22" s="49"/>
    </row>
    <row r="23" spans="1:6" s="27" customFormat="1" x14ac:dyDescent="0.25">
      <c r="A23" s="25" t="s">
        <v>13</v>
      </c>
      <c r="B23" s="28"/>
      <c r="C23" s="28"/>
      <c r="D23" s="28"/>
      <c r="E23" s="47"/>
      <c r="F23" s="47"/>
    </row>
    <row r="24" spans="1:6" s="2" customFormat="1" x14ac:dyDescent="0.3">
      <c r="A24" s="29" t="s">
        <v>18</v>
      </c>
      <c r="B24" s="30">
        <v>32000</v>
      </c>
      <c r="C24" s="30"/>
      <c r="D24" s="57">
        <f>40044.94-35000</f>
        <v>5044.9400000000023</v>
      </c>
      <c r="E24" s="50"/>
      <c r="F24" s="50"/>
    </row>
    <row r="25" spans="1:6" s="27" customFormat="1" x14ac:dyDescent="0.25">
      <c r="A25" s="39" t="s">
        <v>23</v>
      </c>
      <c r="B25" s="31">
        <v>0</v>
      </c>
      <c r="C25" s="31"/>
      <c r="D25" s="54">
        <v>0</v>
      </c>
      <c r="E25" s="51"/>
      <c r="F25" s="51"/>
    </row>
    <row r="26" spans="1:6" s="27" customFormat="1" x14ac:dyDescent="0.25">
      <c r="A26" s="39" t="s">
        <v>24</v>
      </c>
      <c r="B26" s="31"/>
      <c r="C26" s="31"/>
      <c r="D26" s="31"/>
      <c r="E26" s="51"/>
      <c r="F26" s="51"/>
    </row>
    <row r="27" spans="1:6" s="27" customFormat="1" x14ac:dyDescent="0.25">
      <c r="A27" s="39" t="s">
        <v>25</v>
      </c>
      <c r="B27" s="31"/>
      <c r="C27" s="31"/>
      <c r="D27" s="31"/>
      <c r="E27" s="51"/>
      <c r="F27" s="51"/>
    </row>
    <row r="28" spans="1:6" s="27" customFormat="1" ht="27.6" x14ac:dyDescent="0.25">
      <c r="A28" s="55" t="s">
        <v>26</v>
      </c>
      <c r="B28" s="31"/>
      <c r="C28" s="31"/>
      <c r="D28" s="31"/>
      <c r="E28" s="51"/>
      <c r="F28" s="51"/>
    </row>
    <row r="29" spans="1:6" s="27" customFormat="1" x14ac:dyDescent="0.25">
      <c r="A29" s="32" t="s">
        <v>27</v>
      </c>
      <c r="B29" s="40">
        <v>8000</v>
      </c>
      <c r="C29" s="40">
        <v>5000</v>
      </c>
      <c r="D29" s="31"/>
      <c r="E29" s="51"/>
      <c r="F29" s="51"/>
    </row>
    <row r="30" spans="1:6" s="27" customFormat="1" x14ac:dyDescent="0.25">
      <c r="A30" s="33" t="s">
        <v>17</v>
      </c>
      <c r="B30" s="18"/>
      <c r="C30" s="18"/>
      <c r="D30" s="18"/>
      <c r="E30" s="48"/>
      <c r="F30" s="48"/>
    </row>
    <row r="31" spans="1:6" s="27" customFormat="1" x14ac:dyDescent="0.25">
      <c r="A31" s="6" t="s">
        <v>15</v>
      </c>
      <c r="B31" s="34"/>
      <c r="C31" s="34"/>
      <c r="D31" s="34"/>
      <c r="E31" s="50"/>
      <c r="F31" s="50"/>
    </row>
    <row r="32" spans="1:6" x14ac:dyDescent="0.25">
      <c r="A32" s="5" t="s">
        <v>0</v>
      </c>
      <c r="B32" s="20">
        <f>SUM(B35:B38)-B40</f>
        <v>340971</v>
      </c>
      <c r="C32" s="20"/>
      <c r="D32" s="20"/>
      <c r="E32" s="44">
        <f>B32+C32+D32</f>
        <v>340971</v>
      </c>
      <c r="F32" s="44">
        <f>E32-D32</f>
        <v>340971</v>
      </c>
    </row>
    <row r="33" spans="1:6" ht="82.8" outlineLevel="1" x14ac:dyDescent="0.25">
      <c r="A33" s="3" t="s">
        <v>44</v>
      </c>
      <c r="B33" s="15"/>
      <c r="C33" s="15"/>
      <c r="D33" s="15"/>
      <c r="E33" s="45"/>
      <c r="F33" s="45"/>
    </row>
    <row r="34" spans="1:6" ht="55.2" outlineLevel="1" x14ac:dyDescent="0.25">
      <c r="A34" s="3" t="s">
        <v>45</v>
      </c>
      <c r="B34" s="15"/>
      <c r="C34" s="15"/>
      <c r="D34" s="15"/>
      <c r="E34" s="45"/>
      <c r="F34" s="45"/>
    </row>
    <row r="35" spans="1:6" s="27" customFormat="1" x14ac:dyDescent="0.25">
      <c r="A35" s="56" t="s">
        <v>33</v>
      </c>
      <c r="B35" s="60">
        <f>272744+20000+10204</f>
        <v>302948</v>
      </c>
      <c r="C35" s="36"/>
      <c r="D35" s="36"/>
      <c r="E35" s="52"/>
      <c r="F35" s="52"/>
    </row>
    <row r="36" spans="1:6" s="27" customFormat="1" x14ac:dyDescent="0.25">
      <c r="A36" s="35" t="s">
        <v>22</v>
      </c>
      <c r="B36" s="36">
        <v>44418</v>
      </c>
      <c r="C36" s="36"/>
      <c r="D36" s="36"/>
      <c r="E36" s="52"/>
      <c r="F36" s="52"/>
    </row>
    <row r="37" spans="1:6" s="27" customFormat="1" x14ac:dyDescent="0.25">
      <c r="A37" s="37" t="s">
        <v>21</v>
      </c>
      <c r="B37" s="21"/>
      <c r="C37" s="21"/>
      <c r="D37" s="21"/>
      <c r="E37" s="48"/>
      <c r="F37" s="48"/>
    </row>
    <row r="38" spans="1:6" s="27" customFormat="1" x14ac:dyDescent="0.25">
      <c r="A38" s="6" t="s">
        <v>20</v>
      </c>
      <c r="B38" s="21"/>
      <c r="C38" s="21"/>
      <c r="D38" s="21"/>
      <c r="E38" s="48"/>
      <c r="F38" s="48"/>
    </row>
    <row r="39" spans="1:6" x14ac:dyDescent="0.25">
      <c r="A39" s="10" t="s">
        <v>38</v>
      </c>
      <c r="B39" s="22">
        <f>B2+B11+B18+B32</f>
        <v>1503553</v>
      </c>
      <c r="C39" s="22">
        <f>C2+C11+C18+C32</f>
        <v>1240000</v>
      </c>
      <c r="D39" s="22">
        <f>D2+D11+D18+D32</f>
        <v>124401.55</v>
      </c>
      <c r="E39" s="44">
        <f>B39+C39+D39</f>
        <v>2867954.55</v>
      </c>
      <c r="F39" s="44">
        <f>E39-D39</f>
        <v>2743553</v>
      </c>
    </row>
    <row r="40" spans="1:6" x14ac:dyDescent="0.25">
      <c r="A40" s="61" t="s">
        <v>37</v>
      </c>
      <c r="B40" s="64">
        <v>6395</v>
      </c>
      <c r="C40" s="62"/>
      <c r="D40" s="62"/>
      <c r="E40" s="63">
        <f>B40</f>
        <v>6395</v>
      </c>
      <c r="F40" s="63">
        <f>B40</f>
        <v>6395</v>
      </c>
    </row>
    <row r="41" spans="1:6" x14ac:dyDescent="0.25">
      <c r="A41" s="8" t="s">
        <v>34</v>
      </c>
      <c r="B41" s="24">
        <f>B39+B40</f>
        <v>1509948</v>
      </c>
      <c r="C41" s="24">
        <f t="shared" ref="C41:D41" si="2">C39+6395</f>
        <v>1246395</v>
      </c>
      <c r="D41" s="24">
        <f t="shared" si="2"/>
        <v>130796.55</v>
      </c>
      <c r="E41" s="24">
        <f>E39+E40</f>
        <v>2874349.55</v>
      </c>
      <c r="F41" s="24">
        <f>F39+F40</f>
        <v>2749948</v>
      </c>
    </row>
    <row r="42" spans="1:6" x14ac:dyDescent="0.25">
      <c r="A42" s="9"/>
      <c r="B42" s="24"/>
    </row>
    <row r="43" spans="1:6" x14ac:dyDescent="0.25">
      <c r="A43" s="7" t="s">
        <v>35</v>
      </c>
      <c r="B43" s="24">
        <v>1145931</v>
      </c>
    </row>
    <row r="44" spans="1:6" x14ac:dyDescent="0.25">
      <c r="A44" s="4"/>
    </row>
    <row r="45" spans="1:6" x14ac:dyDescent="0.25">
      <c r="A45" s="4"/>
    </row>
    <row r="46" spans="1:6" x14ac:dyDescent="0.25">
      <c r="A46" s="4"/>
    </row>
    <row r="47" spans="1:6" x14ac:dyDescent="0.25">
      <c r="A47" s="4"/>
    </row>
    <row r="48" spans="1:6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</sheetData>
  <pageMargins left="0.7" right="0.7" top="0.75" bottom="0.75" header="0.3" footer="0.3"/>
  <pageSetup paperSize="9" orientation="landscape" r:id="rId1"/>
  <customProperties>
    <customPr name="EpmWorksheetKeyString_GUID" r:id="rId2"/>
  </customPropertie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KÜSK finantsplaan</vt:lpstr>
    </vt:vector>
  </TitlesOfParts>
  <Company>SMIT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Aveli Ainsalu</dc:creator>
  <cp:lastModifiedBy>Marten Lauri</cp:lastModifiedBy>
  <cp:lastPrinted>2022-02-09T07:37:40Z</cp:lastPrinted>
  <dcterms:created xsi:type="dcterms:W3CDTF">2015-03-05T12:44:27Z</dcterms:created>
  <dcterms:modified xsi:type="dcterms:W3CDTF">2023-03-20T12:09:06Z</dcterms:modified>
</cp:coreProperties>
</file>